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xcel\COMMON\"/>
    </mc:Choice>
  </mc:AlternateContent>
  <xr:revisionPtr revIDLastSave="0" documentId="13_ncr:1_{CB1293C9-3943-4C85-BA97-65218B08C7D4}" xr6:coauthVersionLast="43" xr6:coauthVersionMax="43" xr10:uidLastSave="{00000000-0000-0000-0000-000000000000}"/>
  <bookViews>
    <workbookView xWindow="28755" yWindow="2115" windowWidth="27645" windowHeight="24840" xr2:uid="{FB344BA7-412B-465F-B63B-7CF49EA3E219}"/>
  </bookViews>
  <sheets>
    <sheet name="Barco" sheetId="1" r:id="rId1"/>
    <sheet name="Eiki EK-8XX" sheetId="2" r:id="rId2"/>
  </sheets>
  <definedNames>
    <definedName name="Lens_WT" localSheetId="1">'Eiki EK-8XX'!$D$26:$H$38</definedName>
    <definedName name="Lens_WT">Barco!$D$26:$H$38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B21" i="2"/>
  <c r="B20" i="2"/>
  <c r="B19" i="2"/>
  <c r="B18" i="2"/>
  <c r="A21" i="2"/>
  <c r="A20" i="2"/>
  <c r="A18" i="2"/>
  <c r="A19" i="2"/>
  <c r="H21" i="2"/>
  <c r="H20" i="2"/>
  <c r="H19" i="2"/>
  <c r="A18" i="1"/>
  <c r="H16" i="2"/>
  <c r="H15" i="2"/>
  <c r="H14" i="2"/>
  <c r="H13" i="2"/>
  <c r="H18" i="2"/>
  <c r="B21" i="1"/>
  <c r="B20" i="1"/>
  <c r="B19" i="1"/>
  <c r="B18" i="1"/>
  <c r="D3" i="2" l="1"/>
  <c r="H3" i="2" s="1"/>
  <c r="A11" i="2"/>
  <c r="A10" i="2"/>
  <c r="D10" i="2" s="1"/>
  <c r="A9" i="2"/>
  <c r="D9" i="2" s="1"/>
  <c r="A8" i="2"/>
  <c r="D8" i="2" s="1"/>
  <c r="H8" i="2" s="1"/>
  <c r="D11" i="2"/>
  <c r="H11" i="2" s="1"/>
  <c r="D7" i="2"/>
  <c r="D2" i="2"/>
  <c r="A11" i="1"/>
  <c r="D11" i="1" s="1"/>
  <c r="H11" i="1" s="1"/>
  <c r="A10" i="1"/>
  <c r="D10" i="1" s="1"/>
  <c r="H10" i="1" s="1"/>
  <c r="A9" i="1"/>
  <c r="D9" i="1" s="1"/>
  <c r="H9" i="1" s="1"/>
  <c r="A8" i="1"/>
  <c r="D8" i="1" s="1"/>
  <c r="H8" i="1" s="1"/>
  <c r="D2" i="1"/>
  <c r="D7" i="1"/>
  <c r="B16" i="1"/>
  <c r="B15" i="1"/>
  <c r="B14" i="1"/>
  <c r="B13" i="1"/>
  <c r="B16" i="2"/>
  <c r="B15" i="2"/>
  <c r="B14" i="2"/>
  <c r="B13" i="2"/>
  <c r="B6" i="1"/>
  <c r="B5" i="1"/>
  <c r="B4" i="1"/>
  <c r="B6" i="2"/>
  <c r="B5" i="2"/>
  <c r="B4" i="2"/>
  <c r="B3" i="1"/>
  <c r="B3" i="2"/>
  <c r="H9" i="2" l="1"/>
  <c r="E9" i="2"/>
  <c r="H10" i="2"/>
  <c r="E10" i="2"/>
  <c r="E3" i="2"/>
  <c r="E8" i="2"/>
  <c r="E11" i="2"/>
  <c r="E10" i="1"/>
  <c r="E8" i="1"/>
  <c r="E9" i="1"/>
  <c r="E11" i="1"/>
  <c r="D22" i="2" l="1"/>
  <c r="D17" i="2"/>
  <c r="C16" i="2"/>
  <c r="D16" i="2" s="1"/>
  <c r="C15" i="2"/>
  <c r="D15" i="2" s="1"/>
  <c r="C14" i="2"/>
  <c r="D14" i="2" s="1"/>
  <c r="C13" i="2"/>
  <c r="D13" i="2" s="1"/>
  <c r="D12" i="2"/>
  <c r="D6" i="2"/>
  <c r="D5" i="2"/>
  <c r="D4" i="2"/>
  <c r="D17" i="1"/>
  <c r="C16" i="1"/>
  <c r="C15" i="1"/>
  <c r="C14" i="1"/>
  <c r="C13" i="1"/>
  <c r="F28" i="1"/>
  <c r="H4" i="2" l="1"/>
  <c r="E4" i="2"/>
  <c r="E5" i="2"/>
  <c r="H5" i="2"/>
  <c r="H6" i="2"/>
  <c r="E6" i="2"/>
  <c r="D18" i="2"/>
  <c r="D19" i="2"/>
  <c r="D20" i="2"/>
  <c r="D21" i="2"/>
  <c r="H20" i="1"/>
  <c r="H14" i="1"/>
  <c r="H18" i="1"/>
  <c r="H16" i="1"/>
  <c r="H13" i="1"/>
  <c r="H21" i="1"/>
  <c r="H19" i="1"/>
  <c r="H15" i="1"/>
  <c r="D5" i="1" l="1"/>
  <c r="D6" i="1"/>
  <c r="E6" i="1" l="1"/>
  <c r="H6" i="1"/>
  <c r="E5" i="1"/>
  <c r="H5" i="1"/>
  <c r="D22" i="1"/>
  <c r="D21" i="1"/>
  <c r="D20" i="1"/>
  <c r="D19" i="1"/>
  <c r="D18" i="1"/>
  <c r="D16" i="1"/>
  <c r="D15" i="1"/>
  <c r="D14" i="1"/>
  <c r="D13" i="1"/>
  <c r="D12" i="1"/>
  <c r="D4" i="1"/>
  <c r="H4" i="1" s="1"/>
  <c r="D3" i="1"/>
  <c r="H3" i="1" s="1"/>
  <c r="E3" i="1" l="1"/>
  <c r="E4" i="1"/>
</calcChain>
</file>

<file path=xl/sharedStrings.xml><?xml version="1.0" encoding="utf-8"?>
<sst xmlns="http://schemas.openxmlformats.org/spreadsheetml/2006/main" count="111" uniqueCount="55">
  <si>
    <t>Screen Width</t>
  </si>
  <si>
    <t>Throw Distance</t>
  </si>
  <si>
    <t>R9862000</t>
  </si>
  <si>
    <t>R9801414</t>
  </si>
  <si>
    <t>R9862005</t>
  </si>
  <si>
    <t>R9862010</t>
  </si>
  <si>
    <t>R9862020</t>
  </si>
  <si>
    <t>R9862030</t>
  </si>
  <si>
    <t>R9862040</t>
  </si>
  <si>
    <t>TLD+ LENS (0.67:1 WUXGA)</t>
  </si>
  <si>
    <t>TLD+ ULTRA LENS (0.8-1.16:1 WUXGA)</t>
  </si>
  <si>
    <t>TLD+ ULTRA SHORT LENS (1.16-1.49:1 WUXGA)</t>
  </si>
  <si>
    <t>TLD+ LENS (1.39-1.87:1 WUXGA)</t>
  </si>
  <si>
    <t>TLD+ LENS (1.87-2.56:1 WUXGA)</t>
  </si>
  <si>
    <t>TLD+ LENS (2.56-4.17:1 WUXGA)</t>
  </si>
  <si>
    <t>TLD+ LENS (4.17-6.95:1 WUXGA)</t>
  </si>
  <si>
    <t>R9829997</t>
  </si>
  <si>
    <t>TLD+ LENS (6.93-10.3:1 WUXGA)</t>
  </si>
  <si>
    <t>T/W Factor</t>
  </si>
  <si>
    <t>TLD Lens (4.5-7.3:1 WUXGA)</t>
  </si>
  <si>
    <t>Barco Lens</t>
  </si>
  <si>
    <t>Lens selection</t>
  </si>
  <si>
    <t>Via Lens</t>
  </si>
  <si>
    <t>Pull Down for lens</t>
  </si>
  <si>
    <t>R9801661</t>
  </si>
  <si>
    <t>TLD+ ULTRA LENS 0.38 UST 90°</t>
  </si>
  <si>
    <t>Via Distance</t>
  </si>
  <si>
    <t>Greg Wagner</t>
  </si>
  <si>
    <t>Mid-Co A/V,Inc.</t>
  </si>
  <si>
    <t>All Rigts Reserved</t>
  </si>
  <si>
    <t>Created By:</t>
  </si>
  <si>
    <t>AH-A25010</t>
  </si>
  <si>
    <t>AH-A22010B</t>
  </si>
  <si>
    <t>AH-A22020</t>
  </si>
  <si>
    <t>AH-A22050</t>
  </si>
  <si>
    <t>AH-A21010</t>
  </si>
  <si>
    <t>AH-A23010</t>
  </si>
  <si>
    <t>0001-5045</t>
  </si>
  <si>
    <t>0001-5046</t>
  </si>
  <si>
    <t xml:space="preserve">0.36 : 1  Ultra Short - Fixed                 f:2.4       </t>
  </si>
  <si>
    <t xml:space="preserve">0.75 ~ 0.95 : 1  Short - Power Zoom             f:2.3 ~ 2.53         </t>
  </si>
  <si>
    <t xml:space="preserve">0.95 ~ 1.22 : 1  Wide - Power Zoom             f:2.3 ~ 2.57        </t>
  </si>
  <si>
    <t>1.22 ~ 1.53 : 1  Standard - Power Zoom      f: 2.0 ~ 2.3</t>
  </si>
  <si>
    <t>1.52 ~ 2.92 : 1  Long - Power Zoom             f: 2.3 ~ 3.3</t>
  </si>
  <si>
    <t>2.90 ~ 5.50 : 1  Long - Power Zoom             f: 2.3 ~ 2.7</t>
  </si>
  <si>
    <t>4.85 ~ 8.66 : 1  Long - Manual Zoom            f: 2.8</t>
  </si>
  <si>
    <t>9.15 ~ 15.24 : 1  Long - Manual Zoom            f: 3.5</t>
  </si>
  <si>
    <t>Lens Part Number</t>
  </si>
  <si>
    <t>NA</t>
  </si>
  <si>
    <t>Screen Height</t>
  </si>
  <si>
    <t>Via Height</t>
  </si>
  <si>
    <t>Via Width</t>
  </si>
  <si>
    <t>&amp; Throw</t>
  </si>
  <si>
    <t>Part Number</t>
  </si>
  <si>
    <t>Eiki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</si>
</sst>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4" fillId="0" borderId="13" xfId="0" applyFont="1" applyBorder="1"/>
    <xf numFmtId="2" fontId="3" fillId="2" borderId="1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Fill="1"/>
    <xf numFmtId="0" fontId="0" fillId="5" borderId="0" xfId="0" applyFill="1"/>
    <xf numFmtId="2" fontId="3" fillId="4" borderId="5" xfId="0" applyNumberFormat="1" applyFont="1" applyFill="1" applyBorder="1" applyAlignment="1" applyProtection="1">
      <alignment horizontal="center"/>
      <protection hidden="1"/>
    </xf>
    <xf numFmtId="2" fontId="3" fillId="4" borderId="1" xfId="0" applyNumberFormat="1" applyFont="1" applyFill="1" applyBorder="1" applyAlignment="1" applyProtection="1">
      <alignment horizontal="center"/>
      <protection hidden="1"/>
    </xf>
    <xf numFmtId="0" fontId="2" fillId="4" borderId="1" xfId="0" applyNumberFormat="1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6" fillId="5" borderId="0" xfId="0" applyFont="1" applyFill="1"/>
    <xf numFmtId="0" fontId="6" fillId="5" borderId="0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5" fillId="3" borderId="1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0" fillId="3" borderId="19" xfId="0" applyFill="1" applyBorder="1" applyProtection="1">
      <protection hidden="1"/>
    </xf>
    <xf numFmtId="164" fontId="0" fillId="6" borderId="5" xfId="0" applyNumberFormat="1" applyFill="1" applyBorder="1" applyAlignment="1" applyProtection="1">
      <alignment horizontal="center" vertical="top"/>
      <protection hidden="1"/>
    </xf>
    <xf numFmtId="164" fontId="0" fillId="6" borderId="1" xfId="0" applyNumberFormat="1" applyFill="1" applyBorder="1" applyAlignment="1" applyProtection="1">
      <alignment horizontal="center" vertical="top"/>
      <protection hidden="1"/>
    </xf>
    <xf numFmtId="0" fontId="5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/>
    </xf>
    <xf numFmtId="0" fontId="0" fillId="0" borderId="20" xfId="0" applyBorder="1" applyProtection="1">
      <protection hidden="1"/>
    </xf>
    <xf numFmtId="0" fontId="0" fillId="0" borderId="8" xfId="0" applyBorder="1" applyProtection="1">
      <protection hidden="1"/>
    </xf>
    <xf numFmtId="0" fontId="5" fillId="3" borderId="7" xfId="0" applyFont="1" applyFill="1" applyBorder="1" applyAlignment="1">
      <alignment horizontal="center"/>
    </xf>
    <xf numFmtId="0" fontId="0" fillId="3" borderId="8" xfId="0" applyFill="1" applyBorder="1" applyProtection="1">
      <protection hidden="1"/>
    </xf>
    <xf numFmtId="164" fontId="0" fillId="6" borderId="7" xfId="0" applyNumberFormat="1" applyFill="1" applyBorder="1" applyAlignment="1" applyProtection="1">
      <alignment horizontal="center" vertical="top"/>
      <protection hidden="1"/>
    </xf>
    <xf numFmtId="0" fontId="0" fillId="6" borderId="7" xfId="0" applyFill="1" applyBorder="1" applyAlignment="1" applyProtection="1">
      <alignment horizontal="center" vertical="top"/>
      <protection hidden="1"/>
    </xf>
    <xf numFmtId="0" fontId="0" fillId="0" borderId="11" xfId="0" applyBorder="1" applyProtection="1">
      <protection hidden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6" borderId="8" xfId="0" applyFill="1" applyBorder="1"/>
    <xf numFmtId="0" fontId="0" fillId="3" borderId="8" xfId="0" applyFill="1" applyBorder="1"/>
    <xf numFmtId="0" fontId="0" fillId="6" borderId="1" xfId="0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14" xfId="0" applyFont="1" applyBorder="1"/>
    <xf numFmtId="0" fontId="1" fillId="0" borderId="2" xfId="0" applyFont="1" applyBorder="1"/>
    <xf numFmtId="0" fontId="1" fillId="0" borderId="3" xfId="0" applyFont="1" applyBorder="1"/>
    <xf numFmtId="0" fontId="0" fillId="6" borderId="5" xfId="0" applyFill="1" applyBorder="1" applyAlignment="1" applyProtection="1">
      <alignment horizontal="center"/>
      <protection hidden="1"/>
    </xf>
    <xf numFmtId="0" fontId="5" fillId="3" borderId="5" xfId="0" applyFont="1" applyFill="1" applyBorder="1" applyAlignment="1">
      <alignment horizontal="center"/>
    </xf>
    <xf numFmtId="0" fontId="0" fillId="6" borderId="1" xfId="0" applyFill="1" applyBorder="1" applyAlignment="1" applyProtection="1">
      <alignment horizontal="left"/>
      <protection hidden="1"/>
    </xf>
    <xf numFmtId="0" fontId="0" fillId="5" borderId="0" xfId="0" quotePrefix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49" fontId="0" fillId="5" borderId="0" xfId="0" quotePrefix="1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83B8-5292-44E5-9A0C-3F86670BA40D}">
  <dimension ref="A1:I40"/>
  <sheetViews>
    <sheetView tabSelected="1" zoomScale="125" zoomScaleNormal="125" workbookViewId="0">
      <selection activeCell="E18" sqref="E18:G18"/>
    </sheetView>
  </sheetViews>
  <sheetFormatPr defaultRowHeight="12.75" x14ac:dyDescent="0.2"/>
  <cols>
    <col min="1" max="1" width="16" bestFit="1" customWidth="1"/>
    <col min="2" max="2" width="16" customWidth="1"/>
    <col min="3" max="3" width="18.7109375" bestFit="1" customWidth="1"/>
    <col min="4" max="4" width="13.7109375" customWidth="1"/>
    <col min="5" max="5" width="9.7109375" customWidth="1"/>
    <col min="7" max="7" width="12.85546875" customWidth="1"/>
    <col min="8" max="8" width="24" customWidth="1"/>
  </cols>
  <sheetData>
    <row r="1" spans="1:9" ht="16.5" thickBot="1" x14ac:dyDescent="0.3">
      <c r="A1" s="4" t="s">
        <v>0</v>
      </c>
      <c r="B1" s="36" t="s">
        <v>49</v>
      </c>
      <c r="C1" s="5" t="s">
        <v>1</v>
      </c>
      <c r="D1" s="6" t="s">
        <v>18</v>
      </c>
      <c r="E1" s="67" t="s">
        <v>21</v>
      </c>
      <c r="F1" s="68"/>
      <c r="G1" s="69"/>
      <c r="H1" s="37" t="s">
        <v>53</v>
      </c>
      <c r="I1" s="11"/>
    </row>
    <row r="2" spans="1:9" s="13" customFormat="1" ht="13.5" thickBot="1" x14ac:dyDescent="0.25">
      <c r="A2" s="38" t="s">
        <v>51</v>
      </c>
      <c r="B2" s="39"/>
      <c r="C2" s="39" t="s">
        <v>52</v>
      </c>
      <c r="D2" s="40" t="str">
        <f t="shared" ref="D2" si="0">IFERROR(C2/A2,"")</f>
        <v/>
      </c>
      <c r="E2" s="64"/>
      <c r="F2" s="64"/>
      <c r="G2" s="64"/>
      <c r="H2" s="41"/>
    </row>
    <row r="3" spans="1:9" x14ac:dyDescent="0.2">
      <c r="A3" s="20"/>
      <c r="B3" s="42" t="str">
        <f>IF(A3="","",A3*9/16)</f>
        <v/>
      </c>
      <c r="C3" s="21"/>
      <c r="D3" s="15" t="str">
        <f>IFERROR(C3/A3,"")</f>
        <v/>
      </c>
      <c r="E3" s="70" t="str">
        <f>IFERROR(VLOOKUP(D3,Lens_WT,3,TRUE),"-")</f>
        <v>-</v>
      </c>
      <c r="F3" s="70"/>
      <c r="G3" s="70"/>
      <c r="H3" s="48" t="str">
        <f>IFERROR(VLOOKUP(D3,Lens_WT,5,TRUE),"")</f>
        <v/>
      </c>
    </row>
    <row r="4" spans="1:9" x14ac:dyDescent="0.2">
      <c r="A4" s="22"/>
      <c r="B4" s="43" t="str">
        <f t="shared" ref="B4:B6" si="1">IF(A4="","",A4*9/16)</f>
        <v/>
      </c>
      <c r="C4" s="23"/>
      <c r="D4" s="16" t="str">
        <f t="shared" ref="D4:D22" si="2">IFERROR(C4/A4,"")</f>
        <v/>
      </c>
      <c r="E4" s="62" t="str">
        <f>IFERROR(VLOOKUP(D4,Lens_WT,3,TRUE),"-")</f>
        <v>-</v>
      </c>
      <c r="F4" s="62"/>
      <c r="G4" s="62"/>
      <c r="H4" s="49" t="str">
        <f>IFERROR(VLOOKUP(D4,Lens_WT,5,TRUE),"")</f>
        <v/>
      </c>
    </row>
    <row r="5" spans="1:9" x14ac:dyDescent="0.2">
      <c r="A5" s="22"/>
      <c r="B5" s="43" t="str">
        <f t="shared" si="1"/>
        <v/>
      </c>
      <c r="C5" s="23"/>
      <c r="D5" s="16" t="str">
        <f t="shared" si="2"/>
        <v/>
      </c>
      <c r="E5" s="62" t="str">
        <f>IFERROR(VLOOKUP(D5,Lens_WT,3,TRUE),"-")</f>
        <v>-</v>
      </c>
      <c r="F5" s="62"/>
      <c r="G5" s="62"/>
      <c r="H5" s="49" t="str">
        <f>IFERROR(VLOOKUP(D5,Lens_WT,5,TRUE),"")</f>
        <v/>
      </c>
    </row>
    <row r="6" spans="1:9" x14ac:dyDescent="0.2">
      <c r="A6" s="22"/>
      <c r="B6" s="43" t="str">
        <f t="shared" si="1"/>
        <v/>
      </c>
      <c r="C6" s="23"/>
      <c r="D6" s="16" t="str">
        <f t="shared" si="2"/>
        <v/>
      </c>
      <c r="E6" s="62" t="str">
        <f>IFERROR(VLOOKUP(D6,Lens_WT,3,TRUE),"-")</f>
        <v>-</v>
      </c>
      <c r="F6" s="62"/>
      <c r="G6" s="62"/>
      <c r="H6" s="49" t="str">
        <f>IFERROR(VLOOKUP(D6,Lens_WT,5,TRUE),"")</f>
        <v/>
      </c>
    </row>
    <row r="7" spans="1:9" s="13" customFormat="1" x14ac:dyDescent="0.2">
      <c r="A7" s="50"/>
      <c r="B7" s="44" t="s">
        <v>50</v>
      </c>
      <c r="C7" s="44" t="s">
        <v>52</v>
      </c>
      <c r="D7" s="45" t="str">
        <f t="shared" ref="D7" si="3">IFERROR(C7/A7,"")</f>
        <v/>
      </c>
      <c r="E7" s="63"/>
      <c r="F7" s="63"/>
      <c r="G7" s="63"/>
      <c r="H7" s="51"/>
    </row>
    <row r="8" spans="1:9" x14ac:dyDescent="0.2">
      <c r="A8" s="52" t="str">
        <f>IF(B8="","",B8*16/9)</f>
        <v/>
      </c>
      <c r="B8" s="46"/>
      <c r="C8" s="23"/>
      <c r="D8" s="16" t="str">
        <f>IFERROR(C8/A8,"")</f>
        <v/>
      </c>
      <c r="E8" s="62" t="str">
        <f>IFERROR(VLOOKUP(D8,Lens_WT,3,TRUE),"-")</f>
        <v>-</v>
      </c>
      <c r="F8" s="62"/>
      <c r="G8" s="62"/>
      <c r="H8" s="49" t="str">
        <f>IFERROR(VLOOKUP(D8,Lens_WT,5,TRUE),"")</f>
        <v/>
      </c>
    </row>
    <row r="9" spans="1:9" x14ac:dyDescent="0.2">
      <c r="A9" s="53" t="str">
        <f t="shared" ref="A9:A11" si="4">IF(B9="","",B9*16/9)</f>
        <v/>
      </c>
      <c r="B9" s="46"/>
      <c r="C9" s="23"/>
      <c r="D9" s="16" t="str">
        <f t="shared" ref="D9:D11" si="5">IFERROR(C9/A9,"")</f>
        <v/>
      </c>
      <c r="E9" s="62" t="str">
        <f>IFERROR(VLOOKUP(D9,Lens_WT,3,TRUE),"-")</f>
        <v>-</v>
      </c>
      <c r="F9" s="62"/>
      <c r="G9" s="62"/>
      <c r="H9" s="49" t="str">
        <f>IFERROR(VLOOKUP(D9,Lens_WT,5,TRUE),"")</f>
        <v/>
      </c>
    </row>
    <row r="10" spans="1:9" x14ac:dyDescent="0.2">
      <c r="A10" s="53" t="str">
        <f t="shared" si="4"/>
        <v/>
      </c>
      <c r="B10" s="46"/>
      <c r="C10" s="23"/>
      <c r="D10" s="16" t="str">
        <f t="shared" si="5"/>
        <v/>
      </c>
      <c r="E10" s="62" t="str">
        <f>IFERROR(VLOOKUP(D10,Lens_WT,3,TRUE),"-")</f>
        <v>-</v>
      </c>
      <c r="F10" s="62"/>
      <c r="G10" s="62"/>
      <c r="H10" s="49" t="str">
        <f>IFERROR(VLOOKUP(D10,Lens_WT,5,TRUE),"")</f>
        <v/>
      </c>
    </row>
    <row r="11" spans="1:9" x14ac:dyDescent="0.2">
      <c r="A11" s="53" t="str">
        <f t="shared" si="4"/>
        <v/>
      </c>
      <c r="B11" s="46"/>
      <c r="C11" s="23"/>
      <c r="D11" s="16" t="str">
        <f t="shared" si="5"/>
        <v/>
      </c>
      <c r="E11" s="62" t="str">
        <f>IFERROR(VLOOKUP(D11,Lens_WT,3,TRUE),"-")</f>
        <v>-</v>
      </c>
      <c r="F11" s="62"/>
      <c r="G11" s="62"/>
      <c r="H11" s="49" t="str">
        <f>IFERROR(VLOOKUP(D11,Lens_WT,5,TRUE),"")</f>
        <v/>
      </c>
    </row>
    <row r="12" spans="1:9" s="13" customFormat="1" x14ac:dyDescent="0.2">
      <c r="A12" s="50" t="s">
        <v>22</v>
      </c>
      <c r="B12" s="44"/>
      <c r="C12" s="47"/>
      <c r="D12" s="45" t="str">
        <f t="shared" si="2"/>
        <v/>
      </c>
      <c r="E12" s="63" t="s">
        <v>23</v>
      </c>
      <c r="F12" s="63"/>
      <c r="G12" s="63"/>
      <c r="H12" s="51"/>
    </row>
    <row r="13" spans="1:9" x14ac:dyDescent="0.2">
      <c r="A13" s="26"/>
      <c r="B13" s="43" t="str">
        <f t="shared" ref="B13:B16" si="6">IF(A13="","",A13*9/16)</f>
        <v/>
      </c>
      <c r="C13" s="17" t="str">
        <f>IFERROR(TEXT(VLOOKUP(E13,$C$26:$E$38,2,FALSE)*A13,"0.0")&amp;"  -  "&amp;TEXT(VLOOKUP(E13,$C$26:$E$38,3,FALSE)*A13,"0.0")&amp;"'","")</f>
        <v/>
      </c>
      <c r="D13" s="7" t="str">
        <f t="shared" si="2"/>
        <v/>
      </c>
      <c r="E13" s="65"/>
      <c r="F13" s="65"/>
      <c r="G13" s="65"/>
      <c r="H13" s="49" t="str">
        <f t="shared" ref="H13:H16" si="7">IFERROR(VLOOKUP(E13,$F$26:$H$38,3,FALSE),"")</f>
        <v/>
      </c>
    </row>
    <row r="14" spans="1:9" x14ac:dyDescent="0.2">
      <c r="A14" s="26"/>
      <c r="B14" s="43" t="str">
        <f t="shared" si="6"/>
        <v/>
      </c>
      <c r="C14" s="17" t="str">
        <f>IFERROR(TEXT(VLOOKUP(E14,$C$26:$E$38,2,FALSE)*A14,"0.0")&amp;"  -  "&amp;TEXT(VLOOKUP(E14,$C$26:$E$38,3,FALSE)*A14,"0.0")&amp;"'","")</f>
        <v/>
      </c>
      <c r="D14" s="7" t="str">
        <f t="shared" si="2"/>
        <v/>
      </c>
      <c r="E14" s="65"/>
      <c r="F14" s="65"/>
      <c r="G14" s="65"/>
      <c r="H14" s="49" t="str">
        <f t="shared" si="7"/>
        <v/>
      </c>
    </row>
    <row r="15" spans="1:9" x14ac:dyDescent="0.2">
      <c r="A15" s="26"/>
      <c r="B15" s="43" t="str">
        <f t="shared" si="6"/>
        <v/>
      </c>
      <c r="C15" s="17" t="str">
        <f>IFERROR(TEXT(VLOOKUP(E15,$C$26:$E$38,2,FALSE)*A15,"0.0")&amp;"  -  "&amp;TEXT(VLOOKUP(E15,$C$26:$E$38,3,FALSE)*A15,"0.0")&amp;"'","")</f>
        <v/>
      </c>
      <c r="D15" s="7" t="str">
        <f t="shared" si="2"/>
        <v/>
      </c>
      <c r="E15" s="65"/>
      <c r="F15" s="65"/>
      <c r="G15" s="65"/>
      <c r="H15" s="49" t="str">
        <f t="shared" si="7"/>
        <v/>
      </c>
    </row>
    <row r="16" spans="1:9" x14ac:dyDescent="0.2">
      <c r="A16" s="26"/>
      <c r="B16" s="43" t="str">
        <f t="shared" si="6"/>
        <v/>
      </c>
      <c r="C16" s="17" t="str">
        <f>IFERROR(TEXT(VLOOKUP(E16,$C$26:$E$38,2,FALSE)*A16,"0.0")&amp;"  -  "&amp;TEXT(VLOOKUP(E16,$C$26:$E$38,3,FALSE)*A16,"0.0")&amp;"'","")</f>
        <v/>
      </c>
      <c r="D16" s="7" t="str">
        <f t="shared" si="2"/>
        <v/>
      </c>
      <c r="E16" s="65"/>
      <c r="F16" s="65"/>
      <c r="G16" s="65"/>
      <c r="H16" s="49" t="str">
        <f t="shared" si="7"/>
        <v/>
      </c>
    </row>
    <row r="17" spans="1:8" s="13" customFormat="1" x14ac:dyDescent="0.2">
      <c r="A17" s="50"/>
      <c r="B17" s="44"/>
      <c r="C17" s="44" t="s">
        <v>26</v>
      </c>
      <c r="D17" s="45" t="str">
        <f t="shared" ref="D17" si="8">IFERROR(C17/A17,"")</f>
        <v/>
      </c>
      <c r="E17" s="63" t="s">
        <v>23</v>
      </c>
      <c r="F17" s="63"/>
      <c r="G17" s="63"/>
      <c r="H17" s="51"/>
    </row>
    <row r="18" spans="1:8" x14ac:dyDescent="0.2">
      <c r="A18" s="18" t="str">
        <f>IFERROR(TEXT(C18/VLOOKUP(E18,$C$26:$E$38,3,FALSE),"0.0")&amp;"  -  "&amp;TEXT(C18/VLOOKUP(E18,$C$26:$E$38,2,FALSE),"0.0")&amp;"'","")</f>
        <v/>
      </c>
      <c r="B18" s="43" t="str">
        <f>IFERROR(TEXT(C18/VLOOKUP(E18,$C$26:$E$38,3,FALSE)*9/16,"0.0")&amp;"  -  "&amp;TEXT(C18/VLOOKUP(E18,$C$26:$E$38,2,FALSE)*9/16,"0.0")&amp;"'","")</f>
        <v/>
      </c>
      <c r="C18" s="24"/>
      <c r="D18" s="7" t="str">
        <f t="shared" si="2"/>
        <v/>
      </c>
      <c r="E18" s="65"/>
      <c r="F18" s="65"/>
      <c r="G18" s="65"/>
      <c r="H18" s="49" t="str">
        <f>IFERROR(VLOOKUP(E18,$F$26:$H$38,3,FALSE),"")</f>
        <v/>
      </c>
    </row>
    <row r="19" spans="1:8" x14ac:dyDescent="0.2">
      <c r="A19" s="18" t="str">
        <f t="shared" ref="A19:A21" si="9">IFERROR(TEXT(C19/VLOOKUP(E19,$C$26:$E$38,3,FALSE),"0.0")&amp;"  -  "&amp;TEXT(C19/VLOOKUP(E19,$C$26:$E$38,2,FALSE),"0.0")&amp;"'","")</f>
        <v/>
      </c>
      <c r="B19" s="43" t="str">
        <f t="shared" ref="B19:B21" si="10">IFERROR(TEXT(C19/VLOOKUP(E19,$C$26:$E$38,3,FALSE)*9/16,"0.0")&amp;"  -  "&amp;TEXT(C19/VLOOKUP(E19,$C$26:$E$38,2,FALSE)*9/16,"0.0")&amp;"'","")</f>
        <v/>
      </c>
      <c r="C19" s="24"/>
      <c r="D19" s="7" t="str">
        <f t="shared" si="2"/>
        <v/>
      </c>
      <c r="E19" s="65"/>
      <c r="F19" s="65"/>
      <c r="G19" s="65"/>
      <c r="H19" s="49" t="str">
        <f t="shared" ref="H19:H21" si="11">IFERROR(VLOOKUP(E19,$F$26:$H$38,3,FALSE),"")</f>
        <v/>
      </c>
    </row>
    <row r="20" spans="1:8" x14ac:dyDescent="0.2">
      <c r="A20" s="18" t="str">
        <f t="shared" si="9"/>
        <v/>
      </c>
      <c r="B20" s="43" t="str">
        <f t="shared" si="10"/>
        <v/>
      </c>
      <c r="C20" s="24"/>
      <c r="D20" s="7" t="str">
        <f t="shared" si="2"/>
        <v/>
      </c>
      <c r="E20" s="65"/>
      <c r="F20" s="65"/>
      <c r="G20" s="65"/>
      <c r="H20" s="49" t="str">
        <f t="shared" si="11"/>
        <v/>
      </c>
    </row>
    <row r="21" spans="1:8" ht="13.5" thickBot="1" x14ac:dyDescent="0.25">
      <c r="A21" s="19" t="str">
        <f t="shared" si="9"/>
        <v/>
      </c>
      <c r="B21" s="43" t="str">
        <f t="shared" si="10"/>
        <v/>
      </c>
      <c r="C21" s="25"/>
      <c r="D21" s="8" t="str">
        <f t="shared" si="2"/>
        <v/>
      </c>
      <c r="E21" s="66"/>
      <c r="F21" s="66"/>
      <c r="G21" s="66"/>
      <c r="H21" s="54" t="str">
        <f t="shared" si="11"/>
        <v/>
      </c>
    </row>
    <row r="22" spans="1:8" x14ac:dyDescent="0.2">
      <c r="D22" s="3" t="str">
        <f t="shared" si="2"/>
        <v/>
      </c>
    </row>
    <row r="23" spans="1:8" x14ac:dyDescent="0.2">
      <c r="D23" s="2"/>
    </row>
    <row r="24" spans="1:8" s="13" customFormat="1" x14ac:dyDescent="0.2"/>
    <row r="25" spans="1:8" ht="15.75" x14ac:dyDescent="0.25">
      <c r="A25" s="1" t="s">
        <v>20</v>
      </c>
      <c r="B25" s="1"/>
    </row>
    <row r="26" spans="1:8" ht="6" customHeight="1" x14ac:dyDescent="0.25">
      <c r="A26" s="27"/>
      <c r="B26" s="27"/>
      <c r="C26" s="28"/>
      <c r="D26" s="28"/>
      <c r="E26" s="28"/>
      <c r="F26" s="28"/>
      <c r="G26" s="28"/>
      <c r="H26" s="28"/>
    </row>
    <row r="27" spans="1:8" s="13" customFormat="1" ht="12" customHeight="1" x14ac:dyDescent="0.25">
      <c r="A27" s="29"/>
      <c r="B27" s="29"/>
      <c r="C27" s="30"/>
      <c r="D27" s="30"/>
      <c r="E27" s="30"/>
      <c r="F27" s="30"/>
      <c r="G27" s="30"/>
      <c r="H27" s="30"/>
    </row>
    <row r="28" spans="1:8" s="13" customFormat="1" ht="12" customHeight="1" x14ac:dyDescent="0.2">
      <c r="A28" s="31" t="s">
        <v>24</v>
      </c>
      <c r="B28" s="31"/>
      <c r="C28" s="31" t="s">
        <v>25</v>
      </c>
      <c r="D28" s="31">
        <v>0.4</v>
      </c>
      <c r="E28" s="31">
        <v>0.4</v>
      </c>
      <c r="F28" s="31" t="str">
        <f>C28</f>
        <v>TLD+ ULTRA LENS 0.38 UST 90°</v>
      </c>
      <c r="G28" s="31"/>
      <c r="H28" s="31" t="s">
        <v>24</v>
      </c>
    </row>
    <row r="29" spans="1:8" x14ac:dyDescent="0.2">
      <c r="A29" s="31" t="s">
        <v>2</v>
      </c>
      <c r="B29" s="31"/>
      <c r="C29" s="31" t="s">
        <v>9</v>
      </c>
      <c r="D29" s="31">
        <v>0.67</v>
      </c>
      <c r="E29" s="31">
        <v>0.67</v>
      </c>
      <c r="F29" s="31" t="s">
        <v>9</v>
      </c>
      <c r="G29" s="31"/>
      <c r="H29" s="31" t="s">
        <v>2</v>
      </c>
    </row>
    <row r="30" spans="1:8" x14ac:dyDescent="0.2">
      <c r="A30" s="31" t="s">
        <v>3</v>
      </c>
      <c r="B30" s="31"/>
      <c r="C30" s="31" t="s">
        <v>10</v>
      </c>
      <c r="D30" s="31">
        <v>0.85</v>
      </c>
      <c r="E30" s="31">
        <v>1.24</v>
      </c>
      <c r="F30" s="31" t="s">
        <v>10</v>
      </c>
      <c r="G30" s="31"/>
      <c r="H30" s="31" t="s">
        <v>3</v>
      </c>
    </row>
    <row r="31" spans="1:8" x14ac:dyDescent="0.2">
      <c r="A31" s="31" t="s">
        <v>4</v>
      </c>
      <c r="B31" s="31"/>
      <c r="C31" s="31" t="s">
        <v>11</v>
      </c>
      <c r="D31" s="31">
        <v>1.1599999999999999</v>
      </c>
      <c r="E31" s="31">
        <v>1.49</v>
      </c>
      <c r="F31" s="31" t="s">
        <v>11</v>
      </c>
      <c r="G31" s="31"/>
      <c r="H31" s="31" t="s">
        <v>4</v>
      </c>
    </row>
    <row r="32" spans="1:8" x14ac:dyDescent="0.2">
      <c r="A32" s="31" t="s">
        <v>5</v>
      </c>
      <c r="B32" s="31"/>
      <c r="C32" s="31" t="s">
        <v>12</v>
      </c>
      <c r="D32" s="31">
        <v>1.39</v>
      </c>
      <c r="E32" s="31">
        <v>1.87</v>
      </c>
      <c r="F32" s="31" t="s">
        <v>12</v>
      </c>
      <c r="G32" s="31"/>
      <c r="H32" s="31" t="s">
        <v>5</v>
      </c>
    </row>
    <row r="33" spans="1:8" x14ac:dyDescent="0.2">
      <c r="A33" s="31" t="s">
        <v>6</v>
      </c>
      <c r="B33" s="31"/>
      <c r="C33" s="31" t="s">
        <v>13</v>
      </c>
      <c r="D33" s="31">
        <v>1.87</v>
      </c>
      <c r="E33" s="31">
        <v>2.56</v>
      </c>
      <c r="F33" s="31" t="s">
        <v>13</v>
      </c>
      <c r="G33" s="31"/>
      <c r="H33" s="31" t="s">
        <v>6</v>
      </c>
    </row>
    <row r="34" spans="1:8" x14ac:dyDescent="0.2">
      <c r="A34" s="31" t="s">
        <v>7</v>
      </c>
      <c r="B34" s="31"/>
      <c r="C34" s="31" t="s">
        <v>14</v>
      </c>
      <c r="D34" s="31">
        <v>2.56</v>
      </c>
      <c r="E34" s="31">
        <v>4.17</v>
      </c>
      <c r="F34" s="31" t="s">
        <v>14</v>
      </c>
      <c r="G34" s="31"/>
      <c r="H34" s="31" t="s">
        <v>7</v>
      </c>
    </row>
    <row r="35" spans="1:8" x14ac:dyDescent="0.2">
      <c r="A35" s="31" t="s">
        <v>8</v>
      </c>
      <c r="B35" s="31"/>
      <c r="C35" s="31" t="s">
        <v>15</v>
      </c>
      <c r="D35" s="31">
        <v>4.17</v>
      </c>
      <c r="E35" s="31">
        <v>6.95</v>
      </c>
      <c r="F35" s="31" t="s">
        <v>15</v>
      </c>
      <c r="G35" s="31"/>
      <c r="H35" s="31" t="s">
        <v>8</v>
      </c>
    </row>
    <row r="36" spans="1:8" x14ac:dyDescent="0.2">
      <c r="A36" s="31"/>
      <c r="B36" s="31"/>
      <c r="C36" s="31" t="s">
        <v>19</v>
      </c>
      <c r="D36" s="31">
        <v>4.5</v>
      </c>
      <c r="E36" s="31">
        <v>7.3</v>
      </c>
      <c r="F36" s="31" t="s">
        <v>19</v>
      </c>
      <c r="G36" s="31"/>
      <c r="H36" s="31"/>
    </row>
    <row r="37" spans="1:8" x14ac:dyDescent="0.2">
      <c r="A37" s="31" t="s">
        <v>16</v>
      </c>
      <c r="B37" s="31"/>
      <c r="C37" s="31" t="s">
        <v>17</v>
      </c>
      <c r="D37" s="31">
        <v>6.93</v>
      </c>
      <c r="E37" s="31">
        <v>10.3</v>
      </c>
      <c r="F37" s="31" t="s">
        <v>17</v>
      </c>
      <c r="G37" s="31"/>
      <c r="H37" s="31" t="s">
        <v>16</v>
      </c>
    </row>
    <row r="38" spans="1:8" ht="6" customHeight="1" x14ac:dyDescent="0.2">
      <c r="A38" s="32"/>
      <c r="B38" s="32"/>
      <c r="C38" s="32"/>
      <c r="D38" s="32"/>
      <c r="E38" s="32"/>
      <c r="F38" s="32"/>
      <c r="G38" s="33"/>
      <c r="H38" s="33"/>
    </row>
    <row r="40" spans="1:8" x14ac:dyDescent="0.2">
      <c r="A40" s="34" t="s">
        <v>30</v>
      </c>
      <c r="B40" s="34"/>
      <c r="C40" s="35" t="s">
        <v>27</v>
      </c>
      <c r="D40" s="34" t="s">
        <v>28</v>
      </c>
      <c r="E40" s="34" t="s">
        <v>29</v>
      </c>
      <c r="F40" s="34"/>
      <c r="G40" s="14"/>
      <c r="H40" s="14"/>
    </row>
  </sheetData>
  <sheetProtection sheet="1" objects="1" scenarios="1"/>
  <sortState ref="A28:H37">
    <sortCondition ref="D28:D37"/>
  </sortState>
  <mergeCells count="21">
    <mergeCell ref="E18:G18"/>
    <mergeCell ref="E19:G19"/>
    <mergeCell ref="E20:G20"/>
    <mergeCell ref="E21:G21"/>
    <mergeCell ref="E1:G1"/>
    <mergeCell ref="E13:G13"/>
    <mergeCell ref="E14:G14"/>
    <mergeCell ref="E15:G15"/>
    <mergeCell ref="E16:G16"/>
    <mergeCell ref="E5:G5"/>
    <mergeCell ref="E6:G6"/>
    <mergeCell ref="E3:G3"/>
    <mergeCell ref="E4:G4"/>
    <mergeCell ref="E12:G12"/>
    <mergeCell ref="E17:G17"/>
    <mergeCell ref="E8:G8"/>
    <mergeCell ref="E9:G9"/>
    <mergeCell ref="E10:G10"/>
    <mergeCell ref="E11:G11"/>
    <mergeCell ref="E7:G7"/>
    <mergeCell ref="E2:G2"/>
  </mergeCells>
  <dataValidations count="1">
    <dataValidation type="list" allowBlank="1" showInputMessage="1" showErrorMessage="1" promptTitle="Choose Lens" sqref="E13:G16 E18:G21" xr:uid="{3B646617-D0A8-4575-8DC7-FF71AADA29A4}">
      <formula1>$C$26:$C$38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367B-AF6E-4366-841A-89D6840FC65C}">
  <dimension ref="A1:R40"/>
  <sheetViews>
    <sheetView zoomScale="125" zoomScaleNormal="125" workbookViewId="0">
      <selection activeCell="A26" sqref="A26"/>
    </sheetView>
  </sheetViews>
  <sheetFormatPr defaultRowHeight="12.75" x14ac:dyDescent="0.2"/>
  <cols>
    <col min="1" max="1" width="16" bestFit="1" customWidth="1"/>
    <col min="2" max="2" width="16" customWidth="1"/>
    <col min="3" max="3" width="18.7109375" bestFit="1" customWidth="1"/>
    <col min="4" max="4" width="13.7109375" customWidth="1"/>
    <col min="5" max="5" width="9.7109375" customWidth="1"/>
    <col min="7" max="7" width="12.85546875" customWidth="1"/>
    <col min="8" max="8" width="24" customWidth="1"/>
  </cols>
  <sheetData>
    <row r="1" spans="1:8" ht="16.5" thickBot="1" x14ac:dyDescent="0.3">
      <c r="A1" s="4" t="s">
        <v>0</v>
      </c>
      <c r="B1" s="36" t="s">
        <v>49</v>
      </c>
      <c r="C1" s="5" t="s">
        <v>1</v>
      </c>
      <c r="D1" s="6" t="s">
        <v>18</v>
      </c>
      <c r="E1" s="67" t="s">
        <v>21</v>
      </c>
      <c r="F1" s="68"/>
      <c r="G1" s="69"/>
      <c r="H1" s="12" t="s">
        <v>47</v>
      </c>
    </row>
    <row r="2" spans="1:8" s="13" customFormat="1" x14ac:dyDescent="0.2">
      <c r="A2" s="55" t="s">
        <v>0</v>
      </c>
      <c r="B2" s="56"/>
      <c r="C2" s="57"/>
      <c r="D2" s="58" t="str">
        <f t="shared" ref="D2" si="0">IFERROR(C2/A2,"")</f>
        <v/>
      </c>
      <c r="E2" s="71" t="s">
        <v>23</v>
      </c>
      <c r="F2" s="71"/>
      <c r="G2" s="71"/>
      <c r="H2" s="59"/>
    </row>
    <row r="3" spans="1:8" x14ac:dyDescent="0.2">
      <c r="A3" s="22"/>
      <c r="B3" s="43" t="str">
        <f>IF(A3="","",A3*9/16)</f>
        <v/>
      </c>
      <c r="C3" s="23"/>
      <c r="D3" s="16" t="str">
        <f t="shared" ref="D3:D22" si="1">IFERROR(C3/A3,"")</f>
        <v/>
      </c>
      <c r="E3" s="72" t="str">
        <f>IFERROR(VLOOKUP(D3,Lens_WT,3,TRUE),"")</f>
        <v/>
      </c>
      <c r="F3" s="72"/>
      <c r="G3" s="72"/>
      <c r="H3" s="60" t="str">
        <f>IFERROR(VLOOKUP(D3,Lens_WT,5,TRUE),"")</f>
        <v/>
      </c>
    </row>
    <row r="4" spans="1:8" x14ac:dyDescent="0.2">
      <c r="A4" s="22"/>
      <c r="B4" s="43" t="str">
        <f t="shared" ref="B4:B6" si="2">IF(A4="","",A4*9/16)</f>
        <v/>
      </c>
      <c r="C4" s="23"/>
      <c r="D4" s="16" t="str">
        <f t="shared" si="1"/>
        <v/>
      </c>
      <c r="E4" s="72" t="str">
        <f>IFERROR(VLOOKUP(D4,Lens_WT,3,TRUE),"")</f>
        <v/>
      </c>
      <c r="F4" s="72"/>
      <c r="G4" s="72"/>
      <c r="H4" s="60" t="str">
        <f>IFERROR(VLOOKUP(D4,Lens_WT,5,TRUE),"")</f>
        <v/>
      </c>
    </row>
    <row r="5" spans="1:8" x14ac:dyDescent="0.2">
      <c r="A5" s="22"/>
      <c r="B5" s="43" t="str">
        <f t="shared" si="2"/>
        <v/>
      </c>
      <c r="C5" s="23"/>
      <c r="D5" s="16" t="str">
        <f t="shared" si="1"/>
        <v/>
      </c>
      <c r="E5" s="72" t="str">
        <f>IFERROR(VLOOKUP(D5,Lens_WT,3,TRUE),"")</f>
        <v/>
      </c>
      <c r="F5" s="72"/>
      <c r="G5" s="72"/>
      <c r="H5" s="60" t="str">
        <f>IFERROR(VLOOKUP(D5,Lens_WT,5,TRUE),"")</f>
        <v/>
      </c>
    </row>
    <row r="6" spans="1:8" x14ac:dyDescent="0.2">
      <c r="A6" s="22"/>
      <c r="B6" s="43" t="str">
        <f t="shared" si="2"/>
        <v/>
      </c>
      <c r="C6" s="23"/>
      <c r="D6" s="16" t="str">
        <f t="shared" si="1"/>
        <v/>
      </c>
      <c r="E6" s="72" t="str">
        <f>IFERROR(VLOOKUP(D6,Lens_WT,3,TRUE),"")</f>
        <v/>
      </c>
      <c r="F6" s="72"/>
      <c r="G6" s="72"/>
      <c r="H6" s="60" t="str">
        <f>IFERROR(VLOOKUP(D6,Lens_WT,5,TRUE),"")</f>
        <v/>
      </c>
    </row>
    <row r="7" spans="1:8" s="13" customFormat="1" x14ac:dyDescent="0.2">
      <c r="A7" s="50" t="s">
        <v>0</v>
      </c>
      <c r="B7" s="44"/>
      <c r="C7" s="47"/>
      <c r="D7" s="45" t="str">
        <f t="shared" si="1"/>
        <v/>
      </c>
      <c r="E7" s="63" t="s">
        <v>23</v>
      </c>
      <c r="F7" s="63"/>
      <c r="G7" s="63"/>
      <c r="H7" s="61"/>
    </row>
    <row r="8" spans="1:8" x14ac:dyDescent="0.2">
      <c r="A8" s="52" t="str">
        <f>IF(B8="","",B8*16/9)</f>
        <v/>
      </c>
      <c r="B8" s="46"/>
      <c r="C8" s="23"/>
      <c r="D8" s="16" t="str">
        <f t="shared" ref="D8:D11" si="3">IFERROR(C8/A8,"")</f>
        <v/>
      </c>
      <c r="E8" s="72" t="str">
        <f>IFERROR(VLOOKUP(D8,Lens_WT,3,TRUE),"")</f>
        <v/>
      </c>
      <c r="F8" s="72"/>
      <c r="G8" s="72"/>
      <c r="H8" s="60" t="str">
        <f>IFERROR(VLOOKUP(D8,Lens_WT,5,TRUE),"")</f>
        <v/>
      </c>
    </row>
    <row r="9" spans="1:8" x14ac:dyDescent="0.2">
      <c r="A9" s="52" t="str">
        <f t="shared" ref="A9:A11" si="4">IF(B9="","",B9*16/9)</f>
        <v/>
      </c>
      <c r="B9" s="46"/>
      <c r="C9" s="23"/>
      <c r="D9" s="16" t="str">
        <f t="shared" si="3"/>
        <v/>
      </c>
      <c r="E9" s="72" t="str">
        <f>IFERROR(VLOOKUP(D9,Lens_WT,3,TRUE),"")</f>
        <v/>
      </c>
      <c r="F9" s="72"/>
      <c r="G9" s="72"/>
      <c r="H9" s="60" t="str">
        <f>IFERROR(VLOOKUP(D9,Lens_WT,5,TRUE),"")</f>
        <v/>
      </c>
    </row>
    <row r="10" spans="1:8" x14ac:dyDescent="0.2">
      <c r="A10" s="52" t="str">
        <f t="shared" si="4"/>
        <v/>
      </c>
      <c r="B10" s="46"/>
      <c r="C10" s="23"/>
      <c r="D10" s="16" t="str">
        <f t="shared" si="3"/>
        <v/>
      </c>
      <c r="E10" s="72" t="str">
        <f>IFERROR(VLOOKUP(D10,Lens_WT,3,TRUE),"")</f>
        <v/>
      </c>
      <c r="F10" s="72"/>
      <c r="G10" s="72"/>
      <c r="H10" s="60" t="str">
        <f>IFERROR(VLOOKUP(D10,Lens_WT,5,TRUE),"")</f>
        <v/>
      </c>
    </row>
    <row r="11" spans="1:8" x14ac:dyDescent="0.2">
      <c r="A11" s="52" t="str">
        <f t="shared" si="4"/>
        <v/>
      </c>
      <c r="B11" s="46"/>
      <c r="C11" s="23"/>
      <c r="D11" s="16" t="str">
        <f t="shared" si="3"/>
        <v/>
      </c>
      <c r="E11" s="72" t="str">
        <f>IFERROR(VLOOKUP(D11,Lens_WT,3,TRUE),"")</f>
        <v/>
      </c>
      <c r="F11" s="72"/>
      <c r="G11" s="72"/>
      <c r="H11" s="60" t="str">
        <f>IFERROR(VLOOKUP(D11,Lens_WT,5,TRUE),"")</f>
        <v/>
      </c>
    </row>
    <row r="12" spans="1:8" s="13" customFormat="1" x14ac:dyDescent="0.2">
      <c r="A12" s="50" t="s">
        <v>22</v>
      </c>
      <c r="B12" s="44"/>
      <c r="C12" s="47"/>
      <c r="D12" s="45" t="str">
        <f t="shared" si="1"/>
        <v/>
      </c>
      <c r="E12" s="63" t="s">
        <v>23</v>
      </c>
      <c r="F12" s="63"/>
      <c r="G12" s="63"/>
      <c r="H12" s="61"/>
    </row>
    <row r="13" spans="1:8" x14ac:dyDescent="0.2">
      <c r="A13" s="26"/>
      <c r="B13" s="43" t="str">
        <f t="shared" ref="B13:B16" si="5">IF(A13="","",A13*9/16)</f>
        <v/>
      </c>
      <c r="C13" s="17" t="str">
        <f>IFERROR(TEXT(VLOOKUP(E13,$C$26:$E$38,2,FALSE)*A13,"0.0")&amp;"  -  "&amp;TEXT(VLOOKUP(E13,$C$26:$E$38,3,FALSE)*A13,"0.0")&amp;"'","")</f>
        <v/>
      </c>
      <c r="D13" s="7" t="str">
        <f t="shared" si="1"/>
        <v/>
      </c>
      <c r="E13" s="65"/>
      <c r="F13" s="65"/>
      <c r="G13" s="65"/>
      <c r="H13" s="9" t="str">
        <f t="shared" ref="H13:H16" si="6">IFERROR(VLOOKUP(E13,$F$26:$H$38,3,TRUE),"")</f>
        <v/>
      </c>
    </row>
    <row r="14" spans="1:8" x14ac:dyDescent="0.2">
      <c r="A14" s="26"/>
      <c r="B14" s="43" t="str">
        <f t="shared" si="5"/>
        <v/>
      </c>
      <c r="C14" s="17" t="str">
        <f>IFERROR(TEXT(VLOOKUP(E14,$C$26:$E$38,2,FALSE)*A14,"0.0")&amp;"  -  "&amp;TEXT(VLOOKUP(E14,$C$26:$E$38,3,FALSE)*A14,"0.0")&amp;"'","")</f>
        <v/>
      </c>
      <c r="D14" s="7" t="str">
        <f t="shared" si="1"/>
        <v/>
      </c>
      <c r="E14" s="65"/>
      <c r="F14" s="65"/>
      <c r="G14" s="65"/>
      <c r="H14" s="9" t="str">
        <f t="shared" si="6"/>
        <v/>
      </c>
    </row>
    <row r="15" spans="1:8" x14ac:dyDescent="0.2">
      <c r="A15" s="26"/>
      <c r="B15" s="43" t="str">
        <f t="shared" si="5"/>
        <v/>
      </c>
      <c r="C15" s="17" t="str">
        <f>IFERROR(TEXT(VLOOKUP(E15,$C$26:$E$38,2,FALSE)*A15,"0.0")&amp;"  -  "&amp;TEXT(VLOOKUP(E15,$C$26:$E$38,3,FALSE)*A15,"0.0")&amp;"'","")</f>
        <v/>
      </c>
      <c r="D15" s="7" t="str">
        <f t="shared" si="1"/>
        <v/>
      </c>
      <c r="E15" s="65"/>
      <c r="F15" s="65"/>
      <c r="G15" s="65"/>
      <c r="H15" s="9" t="str">
        <f t="shared" si="6"/>
        <v/>
      </c>
    </row>
    <row r="16" spans="1:8" x14ac:dyDescent="0.2">
      <c r="A16" s="26"/>
      <c r="B16" s="43" t="str">
        <f t="shared" si="5"/>
        <v/>
      </c>
      <c r="C16" s="17" t="str">
        <f>IFERROR(TEXT(VLOOKUP(E16,$C$26:$E$38,2,FALSE)*A16,"0.0")&amp;"  -  "&amp;TEXT(VLOOKUP(E16,$C$26:$E$38,3,FALSE)*A16,"0.0")&amp;"'","")</f>
        <v/>
      </c>
      <c r="D16" s="7" t="str">
        <f t="shared" si="1"/>
        <v/>
      </c>
      <c r="E16" s="65"/>
      <c r="F16" s="65"/>
      <c r="G16" s="65"/>
      <c r="H16" s="9" t="str">
        <f t="shared" si="6"/>
        <v/>
      </c>
    </row>
    <row r="17" spans="1:18" s="13" customFormat="1" x14ac:dyDescent="0.2">
      <c r="A17" s="50"/>
      <c r="B17" s="44"/>
      <c r="C17" s="44" t="s">
        <v>26</v>
      </c>
      <c r="D17" s="45" t="str">
        <f t="shared" si="1"/>
        <v/>
      </c>
      <c r="E17" s="63" t="s">
        <v>23</v>
      </c>
      <c r="F17" s="63"/>
      <c r="G17" s="63"/>
      <c r="H17" s="61"/>
    </row>
    <row r="18" spans="1:18" x14ac:dyDescent="0.2">
      <c r="A18" s="18" t="str">
        <f t="shared" ref="A18:A21" si="7">IFERROR(TEXT(C18/VLOOKUP(E18,$C$26:$E$38,3,TRUE),"0.0")&amp;"  -  "&amp;TEXT(C18/VLOOKUP(E18,$C$26:$E$38,2,TRUE),"0.0")&amp;"'","")</f>
        <v/>
      </c>
      <c r="B18" s="43" t="str">
        <f>IFERROR(TEXT(C18/VLOOKUP(E18,$C$26:$E$38,3,TRUE)*9/16,"0.0")&amp;"  -  "&amp;TEXT(C18/VLOOKUP(E18,$C$26:$E$38,2,TRUE)*9/16,"0.0")&amp;"'","")</f>
        <v/>
      </c>
      <c r="C18" s="24"/>
      <c r="D18" s="7" t="str">
        <f t="shared" si="1"/>
        <v/>
      </c>
      <c r="E18" s="65"/>
      <c r="F18" s="65"/>
      <c r="G18" s="65"/>
      <c r="H18" s="9" t="str">
        <f>IFERROR(VLOOKUP(E18,$F$26:$H$38,3,TRUE),"")</f>
        <v/>
      </c>
    </row>
    <row r="19" spans="1:18" x14ac:dyDescent="0.2">
      <c r="A19" s="18" t="str">
        <f>IFERROR(TEXT(C19/VLOOKUP(E19,$C$26:$E$38,3,TRUE),"0.0")&amp;"  -  "&amp;TEXT(C19/VLOOKUP(E19,$C$26:$E$38,2,TRUE),"0.0")&amp;"'","")</f>
        <v/>
      </c>
      <c r="B19" s="43" t="str">
        <f>IFERROR(TEXT(C19/VLOOKUP(E19,$C$26:$E$38,3,TRUE)*9/16,"0.0")&amp;"  -  "&amp;TEXT(C19/VLOOKUP(E19,$C$26:$E$38,2,TRUE)*9/16,"0.0")&amp;"'","")</f>
        <v/>
      </c>
      <c r="C19" s="24"/>
      <c r="D19" s="7" t="str">
        <f t="shared" si="1"/>
        <v/>
      </c>
      <c r="E19" s="65"/>
      <c r="F19" s="65"/>
      <c r="G19" s="65"/>
      <c r="H19" s="9" t="str">
        <f t="shared" ref="H19:H21" si="8">IFERROR(VLOOKUP(E19,$F$26:$H$38,3,TRUE),"")</f>
        <v/>
      </c>
    </row>
    <row r="20" spans="1:18" x14ac:dyDescent="0.2">
      <c r="A20" s="18" t="str">
        <f t="shared" ref="A20:A21" si="9">IFERROR(TEXT(C20/VLOOKUP(E20,$C$26:$E$38,3,TRUE),"0.0")&amp;"  -  "&amp;TEXT(C20/VLOOKUP(E20,$C$26:$E$38,2,TRUE),"0.0")&amp;"'","")</f>
        <v/>
      </c>
      <c r="B20" s="43" t="str">
        <f>IFERROR(TEXT(C20/VLOOKUP(E20,$C$26:$E$38,3,TRUE)*9/16,"0.0")&amp;"  -  "&amp;TEXT(C20/VLOOKUP(E20,$C$26:$E$38,2,TRUE)*9/16,"0.0")&amp;"'","")</f>
        <v/>
      </c>
      <c r="C20" s="24"/>
      <c r="D20" s="7" t="str">
        <f t="shared" si="1"/>
        <v/>
      </c>
      <c r="E20" s="65"/>
      <c r="F20" s="65"/>
      <c r="G20" s="65"/>
      <c r="H20" s="9" t="str">
        <f t="shared" si="8"/>
        <v/>
      </c>
    </row>
    <row r="21" spans="1:18" ht="13.5" thickBot="1" x14ac:dyDescent="0.25">
      <c r="A21" s="19" t="str">
        <f t="shared" si="9"/>
        <v/>
      </c>
      <c r="B21" s="43" t="str">
        <f>IFERROR(TEXT(C21/VLOOKUP(E21,$C$26:$E$38,3,TRUE)*9/16,"0.0")&amp;"  -  "&amp;TEXT(C21/VLOOKUP(E21,$C$26:$E$38,2,TRUE)*9/16,"0.0")&amp;"'","")</f>
        <v/>
      </c>
      <c r="C21" s="25"/>
      <c r="D21" s="8" t="str">
        <f t="shared" si="1"/>
        <v/>
      </c>
      <c r="E21" s="66"/>
      <c r="F21" s="66"/>
      <c r="G21" s="66"/>
      <c r="H21" s="10" t="str">
        <f t="shared" si="8"/>
        <v/>
      </c>
    </row>
    <row r="22" spans="1:18" x14ac:dyDescent="0.2">
      <c r="D22" s="3" t="str">
        <f t="shared" si="1"/>
        <v/>
      </c>
    </row>
    <row r="23" spans="1:18" x14ac:dyDescent="0.2">
      <c r="D23" s="2"/>
    </row>
    <row r="24" spans="1:18" s="13" customFormat="1" x14ac:dyDescent="0.2"/>
    <row r="25" spans="1:18" ht="15.75" x14ac:dyDescent="0.25">
      <c r="A25" s="1" t="s">
        <v>54</v>
      </c>
      <c r="B25" s="1"/>
    </row>
    <row r="26" spans="1:18" ht="6" customHeight="1" x14ac:dyDescent="0.25">
      <c r="A26" s="27"/>
      <c r="B26" s="27"/>
      <c r="C26" s="28"/>
      <c r="D26" s="28"/>
      <c r="E26" s="28"/>
      <c r="F26" s="28"/>
      <c r="G26" s="28"/>
      <c r="H26" s="28"/>
    </row>
    <row r="27" spans="1:18" s="13" customFormat="1" ht="12" customHeight="1" x14ac:dyDescent="0.25">
      <c r="A27" s="29"/>
      <c r="B27" s="29"/>
      <c r="C27" s="30"/>
      <c r="D27" s="30"/>
      <c r="E27" s="30"/>
      <c r="F27" s="30"/>
      <c r="G27" s="30"/>
      <c r="H27" s="30"/>
    </row>
    <row r="28" spans="1:18" s="13" customFormat="1" ht="12" customHeight="1" x14ac:dyDescent="0.2">
      <c r="A28" s="13" t="s">
        <v>31</v>
      </c>
      <c r="C28" s="73" t="s">
        <v>39</v>
      </c>
      <c r="D28" s="74">
        <v>0.36</v>
      </c>
      <c r="E28" s="74">
        <v>0.36</v>
      </c>
      <c r="F28" s="73" t="s">
        <v>39</v>
      </c>
      <c r="G28" s="31"/>
      <c r="H28" s="13" t="s">
        <v>31</v>
      </c>
    </row>
    <row r="29" spans="1:18" x14ac:dyDescent="0.2">
      <c r="A29" t="s">
        <v>32</v>
      </c>
      <c r="C29" s="31" t="s">
        <v>40</v>
      </c>
      <c r="D29" s="74">
        <v>0.75</v>
      </c>
      <c r="E29" s="74">
        <v>0.95</v>
      </c>
      <c r="F29" s="31" t="s">
        <v>40</v>
      </c>
      <c r="G29" s="31"/>
      <c r="H29" t="s">
        <v>32</v>
      </c>
      <c r="R29" s="13"/>
    </row>
    <row r="30" spans="1:18" x14ac:dyDescent="0.2">
      <c r="A30" t="s">
        <v>33</v>
      </c>
      <c r="C30" s="75" t="s">
        <v>41</v>
      </c>
      <c r="D30" s="74">
        <v>0.95</v>
      </c>
      <c r="E30" s="74">
        <v>1.22</v>
      </c>
      <c r="F30" s="75" t="s">
        <v>41</v>
      </c>
      <c r="G30" s="31"/>
      <c r="H30" t="s">
        <v>33</v>
      </c>
      <c r="R30" s="13"/>
    </row>
    <row r="31" spans="1:18" x14ac:dyDescent="0.2">
      <c r="A31" t="s">
        <v>34</v>
      </c>
      <c r="C31" s="31" t="s">
        <v>42</v>
      </c>
      <c r="D31" s="74">
        <v>1.22</v>
      </c>
      <c r="E31" s="74">
        <v>1.53</v>
      </c>
      <c r="F31" s="31" t="s">
        <v>42</v>
      </c>
      <c r="G31" s="31"/>
      <c r="H31" t="s">
        <v>34</v>
      </c>
      <c r="R31" s="13"/>
    </row>
    <row r="32" spans="1:18" x14ac:dyDescent="0.2">
      <c r="A32" t="s">
        <v>35</v>
      </c>
      <c r="C32" s="31" t="s">
        <v>43</v>
      </c>
      <c r="D32" s="74">
        <v>1.52</v>
      </c>
      <c r="E32" s="74">
        <v>2.92</v>
      </c>
      <c r="F32" s="31" t="s">
        <v>43</v>
      </c>
      <c r="G32" s="31"/>
      <c r="H32" t="s">
        <v>35</v>
      </c>
      <c r="R32" s="13"/>
    </row>
    <row r="33" spans="1:18" x14ac:dyDescent="0.2">
      <c r="A33" t="s">
        <v>36</v>
      </c>
      <c r="C33" s="31" t="s">
        <v>44</v>
      </c>
      <c r="D33" s="74">
        <v>2.9</v>
      </c>
      <c r="E33" s="74">
        <v>5.5</v>
      </c>
      <c r="F33" s="31" t="s">
        <v>44</v>
      </c>
      <c r="G33" s="31"/>
      <c r="H33" t="s">
        <v>36</v>
      </c>
      <c r="R33" s="13"/>
    </row>
    <row r="34" spans="1:18" x14ac:dyDescent="0.2">
      <c r="A34" t="s">
        <v>37</v>
      </c>
      <c r="C34" s="31" t="s">
        <v>45</v>
      </c>
      <c r="D34" s="74">
        <v>4.8499999999999996</v>
      </c>
      <c r="E34" s="74">
        <v>8.66</v>
      </c>
      <c r="F34" s="31" t="s">
        <v>45</v>
      </c>
      <c r="G34" s="31"/>
      <c r="H34" t="s">
        <v>37</v>
      </c>
      <c r="R34" s="13"/>
    </row>
    <row r="35" spans="1:18" x14ac:dyDescent="0.2">
      <c r="A35" t="s">
        <v>38</v>
      </c>
      <c r="C35" s="31" t="s">
        <v>46</v>
      </c>
      <c r="D35" s="74">
        <v>8.66</v>
      </c>
      <c r="E35" s="74">
        <v>9.15</v>
      </c>
      <c r="F35" s="31" t="s">
        <v>46</v>
      </c>
      <c r="G35" s="31"/>
      <c r="H35" t="s">
        <v>48</v>
      </c>
      <c r="R35" s="13"/>
    </row>
    <row r="36" spans="1:18" x14ac:dyDescent="0.2">
      <c r="A36" s="31" t="s">
        <v>38</v>
      </c>
      <c r="B36" s="31"/>
      <c r="C36" s="31" t="s">
        <v>46</v>
      </c>
      <c r="D36" s="74">
        <v>9.15</v>
      </c>
      <c r="E36" s="74">
        <v>15.24</v>
      </c>
      <c r="F36" s="31" t="s">
        <v>46</v>
      </c>
      <c r="G36" s="31"/>
      <c r="H36" s="31" t="s">
        <v>38</v>
      </c>
    </row>
    <row r="37" spans="1:18" x14ac:dyDescent="0.2">
      <c r="A37" s="31"/>
      <c r="B37" s="31"/>
      <c r="C37" s="31"/>
      <c r="D37" s="31"/>
      <c r="E37" s="31"/>
      <c r="F37" s="31"/>
      <c r="G37" s="31"/>
      <c r="H37" s="31"/>
    </row>
    <row r="38" spans="1:18" ht="6" customHeight="1" x14ac:dyDescent="0.2">
      <c r="A38" s="32"/>
      <c r="B38" s="32"/>
      <c r="C38" s="32"/>
      <c r="D38" s="32"/>
      <c r="E38" s="32"/>
      <c r="F38" s="32"/>
      <c r="G38" s="33"/>
      <c r="H38" s="33"/>
    </row>
    <row r="40" spans="1:18" x14ac:dyDescent="0.2">
      <c r="A40" s="34" t="s">
        <v>30</v>
      </c>
      <c r="B40" s="34"/>
      <c r="C40" s="35" t="s">
        <v>27</v>
      </c>
      <c r="D40" s="34" t="s">
        <v>28</v>
      </c>
      <c r="E40" s="34" t="s">
        <v>29</v>
      </c>
      <c r="F40" s="34"/>
      <c r="G40" s="14"/>
      <c r="H40" s="14"/>
    </row>
  </sheetData>
  <sheetProtection sheet="1" objects="1" scenarios="1"/>
  <mergeCells count="21">
    <mergeCell ref="E1:G1"/>
    <mergeCell ref="E3:G3"/>
    <mergeCell ref="E4:G4"/>
    <mergeCell ref="E5:G5"/>
    <mergeCell ref="E6:G6"/>
    <mergeCell ref="E19:G19"/>
    <mergeCell ref="E20:G20"/>
    <mergeCell ref="E21:G21"/>
    <mergeCell ref="E2:G2"/>
    <mergeCell ref="E7:G7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12:G12"/>
  </mergeCells>
  <dataValidations count="1">
    <dataValidation type="list" allowBlank="1" showInputMessage="1" showErrorMessage="1" promptTitle="Choose Lens" sqref="E13:G16 E18:G21" xr:uid="{14F074A9-3DF3-4A04-A79E-6F4650F83439}">
      <formula1>$C$26:$C$38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B5C96-6194-4849-8AC5-1A6CAD05E3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Barco</vt:lpstr>
      <vt:lpstr>Eiki EK-8XX</vt:lpstr>
      <vt:lpstr>'Eiki EK-8XX'!Lens_WT</vt:lpstr>
      <vt:lpstr>Lens_WT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Wagner</dc:creator>
  <cp:lastModifiedBy>Greg Wagner</cp:lastModifiedBy>
  <dcterms:created xsi:type="dcterms:W3CDTF">2019-07-10T13:21:37Z</dcterms:created>
  <dcterms:modified xsi:type="dcterms:W3CDTF">2019-07-12T21:53:25Z</dcterms:modified>
</cp:coreProperties>
</file>